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530" windowHeight="3510" activeTab="0"/>
  </bookViews>
  <sheets>
    <sheet name="Leírás" sheetId="1" r:id="rId1"/>
    <sheet name="Megoldás 1" sheetId="2" r:id="rId2"/>
    <sheet name="Megoldás2" sheetId="3" r:id="rId3"/>
  </sheets>
  <definedNames/>
  <calcPr fullCalcOnLoad="1"/>
</workbook>
</file>

<file path=xl/sharedStrings.xml><?xml version="1.0" encoding="utf-8"?>
<sst xmlns="http://schemas.openxmlformats.org/spreadsheetml/2006/main" count="63" uniqueCount="49">
  <si>
    <t>Szakosztályok</t>
  </si>
  <si>
    <t>Bányászati</t>
  </si>
  <si>
    <t>Kőolaj</t>
  </si>
  <si>
    <t>Vaskohászati</t>
  </si>
  <si>
    <t>Fémkohászati</t>
  </si>
  <si>
    <t>Öntészeti</t>
  </si>
  <si>
    <t>Egyetemi</t>
  </si>
  <si>
    <t>Összesen</t>
  </si>
  <si>
    <t>BEVÉTELEK</t>
  </si>
  <si>
    <t>Egyéni tagdíj</t>
  </si>
  <si>
    <t>Jogi tagdíj</t>
  </si>
  <si>
    <t>Szakosztályi rendezvény</t>
  </si>
  <si>
    <t>Egyéb, lap támogatás</t>
  </si>
  <si>
    <t>Összes bevélel</t>
  </si>
  <si>
    <t>KIADÁSOK</t>
  </si>
  <si>
    <t>Közvetlen költség</t>
  </si>
  <si>
    <t>BKL</t>
  </si>
  <si>
    <t>Közös költségekhez hozzájárulás</t>
  </si>
  <si>
    <t>Összes költség</t>
  </si>
  <si>
    <t>Egyenleg</t>
  </si>
  <si>
    <t>A szakosztályokra bontott 2011. évi gazdálkodási adatok</t>
  </si>
  <si>
    <t>Bányászati és kohászati lapok 145. évf. 2012/3.szám</t>
  </si>
  <si>
    <t>Legkevesebb</t>
  </si>
  <si>
    <t>Legtöbb</t>
  </si>
  <si>
    <t>befizetett tagdíj</t>
  </si>
  <si>
    <t>Index fv.:</t>
  </si>
  <si>
    <t>Hol van fv.:</t>
  </si>
  <si>
    <t xml:space="preserve"> = v &gt;1000</t>
  </si>
  <si>
    <t>Darab fv.:</t>
  </si>
  <si>
    <t>Darabteli fv.:</t>
  </si>
  <si>
    <t>&gt;2500</t>
  </si>
  <si>
    <t>Fkeres fv.:</t>
  </si>
  <si>
    <t>Átlagos bevételek szakosztályonként</t>
  </si>
  <si>
    <t>Bányászat</t>
  </si>
  <si>
    <t>Első lépésként létrehoztam az alaptáblázatot, amely a Bányászati és Kohászat Lapok 145 évfolyamából származik.</t>
  </si>
  <si>
    <t>Ezt követte az összes bevétel és kiadás kiszámolása "szum" függvénnyel, majd jött az Egyenleg kiszámolása</t>
  </si>
  <si>
    <t>Harmadik feladatként a Min és Max függvények segítségével kiszámoltam a legtöbb és legkevesebb befizetett tagdíjakat az egyes szakosztályok között</t>
  </si>
  <si>
    <t>Negyedik feladatnak az Átlagos bevételt számoltam ki egyes szakosztályokra bontva.</t>
  </si>
  <si>
    <t>Hatodik feladatként a Kőolaj és a Vaskohász szakoszt.-ban kerestem meg a Hol van fv. Segítségével előbbinél az 5000 utóbbinál a 850 értékeket.</t>
  </si>
  <si>
    <t>Hetedikként a darab fv. segítségével a Bevétel táblában megszámoltam hány számot tartalmazó cella van benne (az összes bevételek nélkül)</t>
  </si>
  <si>
    <t>Nyolcadik feladatként darabteli fv. Segítségével megtudtam hány db 2500-nál nagyobb értéket tartalmazó cella van a Bevételek táblázatban</t>
  </si>
  <si>
    <t>Megoldás 1-ben található feladatok:</t>
  </si>
  <si>
    <t>Megoldás 2-ben található feladatok:</t>
  </si>
  <si>
    <t>Sávdiagramm segítségével ábrázoltam a Kőolaj szakosztályon belüli bevételeket</t>
  </si>
  <si>
    <t>Kiadások ábrázolása Perec diagrammon</t>
  </si>
  <si>
    <t>Ötödik lépésben a Kiadások tömbön belül Index fv. használatával a 4. sor  6. oszlop által kiadott értéket kerestem.</t>
  </si>
  <si>
    <t>Kilencedik feladatban az F(függőleges)keres fv.-t alkalmaztam, ezzel a bevételek és kiadások táblázatában kerestem a maximális érték helyét</t>
  </si>
  <si>
    <t>Szakosztály függvényében az egyéni tagdíjak ábrázolása oszlopdiagrammban</t>
  </si>
  <si>
    <t>Bevételek százalékos ábrázolása körcikk diagrammon, körfv. segítségével.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</si>
</sst>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5"/>
      <name val="Arial"/>
      <family val="2"/>
    </font>
    <font>
      <sz val="1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i/>
      <sz val="16.75"/>
      <name val="Calibri"/>
      <family val="2"/>
    </font>
    <font>
      <b/>
      <i/>
      <sz val="14"/>
      <name val="Times New Roman"/>
      <family val="1"/>
    </font>
    <font>
      <b/>
      <i/>
      <sz val="1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7" borderId="4" xfId="0" applyFill="1" applyBorder="1" applyAlignment="1">
      <alignment/>
    </xf>
    <xf numFmtId="0" fontId="0" fillId="8" borderId="5" xfId="0" applyFill="1" applyBorder="1" applyAlignment="1">
      <alignment/>
    </xf>
    <xf numFmtId="0" fontId="0" fillId="7" borderId="6" xfId="0" applyFill="1" applyBorder="1" applyAlignment="1">
      <alignment/>
    </xf>
    <xf numFmtId="0" fontId="0" fillId="8" borderId="8" xfId="0" applyFill="1" applyBorder="1" applyAlignment="1">
      <alignment/>
    </xf>
    <xf numFmtId="0" fontId="0" fillId="8" borderId="13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4" xfId="0" applyFill="1" applyBorder="1" applyAlignment="1">
      <alignment/>
    </xf>
    <xf numFmtId="0" fontId="0" fillId="8" borderId="15" xfId="0" applyFill="1" applyBorder="1" applyAlignment="1">
      <alignment/>
    </xf>
    <xf numFmtId="0" fontId="0" fillId="9" borderId="16" xfId="0" applyFill="1" applyBorder="1" applyAlignment="1">
      <alignment horizontal="right"/>
    </xf>
    <xf numFmtId="0" fontId="0" fillId="9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0" borderId="3" xfId="0" applyBorder="1" applyAlignment="1">
      <alignment/>
    </xf>
    <xf numFmtId="0" fontId="0" fillId="3" borderId="4" xfId="0" applyFill="1" applyBorder="1" applyAlignment="1">
      <alignment horizontal="center"/>
    </xf>
    <xf numFmtId="0" fontId="0" fillId="4" borderId="5" xfId="0" applyFill="1" applyBorder="1" applyAlignment="1">
      <alignment/>
    </xf>
    <xf numFmtId="0" fontId="0" fillId="4" borderId="8" xfId="0" applyFill="1" applyBorder="1" applyAlignment="1">
      <alignment/>
    </xf>
    <xf numFmtId="0" fontId="0" fillId="10" borderId="16" xfId="0" applyFill="1" applyBorder="1" applyAlignment="1">
      <alignment/>
    </xf>
    <xf numFmtId="0" fontId="0" fillId="10" borderId="19" xfId="0" applyFill="1" applyBorder="1" applyAlignment="1">
      <alignment/>
    </xf>
    <xf numFmtId="0" fontId="0" fillId="9" borderId="11" xfId="0" applyFill="1" applyBorder="1" applyAlignment="1">
      <alignment/>
    </xf>
    <xf numFmtId="0" fontId="0" fillId="9" borderId="8" xfId="0" applyFill="1" applyBorder="1" applyAlignment="1">
      <alignment/>
    </xf>
    <xf numFmtId="0" fontId="0" fillId="9" borderId="20" xfId="0" applyFill="1" applyBorder="1" applyAlignment="1">
      <alignment/>
    </xf>
    <xf numFmtId="0" fontId="0" fillId="9" borderId="21" xfId="0" applyFill="1" applyBorder="1" applyAlignment="1">
      <alignment/>
    </xf>
    <xf numFmtId="0" fontId="0" fillId="3" borderId="22" xfId="0" applyFill="1" applyBorder="1" applyAlignment="1">
      <alignment horizontal="center"/>
    </xf>
    <xf numFmtId="0" fontId="0" fillId="11" borderId="23" xfId="0" applyFill="1" applyBorder="1" applyAlignment="1">
      <alignment/>
    </xf>
    <xf numFmtId="0" fontId="0" fillId="11" borderId="24" xfId="0" applyFont="1" applyFill="1" applyBorder="1" applyAlignment="1">
      <alignment horizontal="right"/>
    </xf>
    <xf numFmtId="0" fontId="0" fillId="11" borderId="25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12" borderId="18" xfId="0" applyFill="1" applyBorder="1" applyAlignment="1">
      <alignment/>
    </xf>
    <xf numFmtId="0" fontId="0" fillId="12" borderId="3" xfId="0" applyFill="1" applyBorder="1" applyAlignment="1">
      <alignment/>
    </xf>
    <xf numFmtId="0" fontId="0" fillId="12" borderId="4" xfId="0" applyFill="1" applyBorder="1" applyAlignment="1">
      <alignment/>
    </xf>
    <xf numFmtId="0" fontId="0" fillId="12" borderId="5" xfId="0" applyFill="1" applyBorder="1" applyAlignment="1">
      <alignment/>
    </xf>
    <xf numFmtId="0" fontId="0" fillId="12" borderId="6" xfId="0" applyFill="1" applyBorder="1" applyAlignment="1">
      <alignment/>
    </xf>
    <xf numFmtId="0" fontId="0" fillId="12" borderId="8" xfId="0" applyFill="1" applyBorder="1" applyAlignment="1">
      <alignment/>
    </xf>
    <xf numFmtId="0" fontId="0" fillId="13" borderId="12" xfId="0" applyFill="1" applyBorder="1" applyAlignment="1">
      <alignment/>
    </xf>
    <xf numFmtId="0" fontId="0" fillId="13" borderId="26" xfId="0" applyFill="1" applyBorder="1" applyAlignment="1">
      <alignment/>
    </xf>
    <xf numFmtId="0" fontId="0" fillId="13" borderId="27" xfId="0" applyFill="1" applyBorder="1" applyAlignment="1">
      <alignment/>
    </xf>
    <xf numFmtId="0" fontId="0" fillId="13" borderId="28" xfId="0" applyFill="1" applyBorder="1" applyAlignment="1">
      <alignment/>
    </xf>
    <xf numFmtId="0" fontId="2" fillId="9" borderId="5" xfId="0" applyFont="1" applyFill="1" applyBorder="1" applyAlignment="1">
      <alignment/>
    </xf>
    <xf numFmtId="0" fontId="2" fillId="9" borderId="8" xfId="0" applyFont="1" applyFill="1" applyBorder="1" applyAlignment="1">
      <alignment/>
    </xf>
    <xf numFmtId="0" fontId="2" fillId="9" borderId="11" xfId="0" applyFont="1" applyFill="1" applyBorder="1" applyAlignment="1">
      <alignment/>
    </xf>
    <xf numFmtId="0" fontId="2" fillId="14" borderId="0" xfId="0" applyFont="1" applyFill="1" applyAlignment="1">
      <alignment horizontal="center"/>
    </xf>
    <xf numFmtId="0" fontId="0" fillId="7" borderId="29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12" borderId="29" xfId="0" applyFill="1" applyBorder="1" applyAlignment="1">
      <alignment horizontal="center"/>
    </xf>
    <xf numFmtId="0" fontId="0" fillId="12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1" u="none" baseline="0"/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Bevételek az Egyetemi szakosztályon belül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'Megoldás 1'!$A$3:$A$6</c:f>
              <c:strCache>
                <c:ptCount val="4"/>
                <c:pt idx="0">
                  <c:v>Egyéni tagdíj</c:v>
                </c:pt>
                <c:pt idx="1">
                  <c:v>Jogi tagdíj</c:v>
                </c:pt>
                <c:pt idx="2">
                  <c:v>Szakosztályi rendezvény</c:v>
                </c:pt>
                <c:pt idx="3">
                  <c:v>Egyéb, lap támogatás</c:v>
                </c:pt>
              </c:strCache>
            </c:strRef>
          </c:cat>
          <c:val>
            <c:numRef>
              <c:f>'Megoldás 1'!$G$3:$G$6</c:f>
              <c:numCache>
                <c:ptCount val="4"/>
                <c:pt idx="0">
                  <c:v>862</c:v>
                </c:pt>
                <c:pt idx="1">
                  <c:v>0</c:v>
                </c:pt>
                <c:pt idx="2">
                  <c:v>443</c:v>
                </c:pt>
                <c:pt idx="3">
                  <c:v>150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gradFill rotWithShape="1">
          <a:gsLst>
            <a:gs pos="0">
              <a:srgbClr val="FFFF99"/>
            </a:gs>
            <a:gs pos="100000">
              <a:srgbClr val="FFFFC8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E3C8"/>
        </a:gs>
      </a:gsLst>
      <a:path path="rect">
        <a:fillToRect l="100000" t="100000"/>
      </a:path>
    </a:gradFill>
    <a:ln w="38100">
      <a:pattFill prst="pct50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07"/>
          <c:y val="-0.02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500" b="1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11125"/>
          <c:y val="0.13825"/>
          <c:w val="0.76175"/>
          <c:h val="0.80175"/>
        </c:manualLayout>
      </c:layout>
      <c:bar3DChart>
        <c:barDir val="bar"/>
        <c:grouping val="clustered"/>
        <c:varyColors val="0"/>
        <c:ser>
          <c:idx val="0"/>
          <c:order val="0"/>
          <c:tx>
            <c:v>Bevételek alakulása a Kőolaj szakosztályban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2700000" anchor="ctr"/>
              <a:lstStyle/>
              <a:p>
                <a:pPr algn="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'Megoldás 1'!$A$3:$A$6</c:f>
              <c:strCache>
                <c:ptCount val="4"/>
                <c:pt idx="0">
                  <c:v>Egyéni tagdíj</c:v>
                </c:pt>
                <c:pt idx="1">
                  <c:v>Jogi tagdíj</c:v>
                </c:pt>
                <c:pt idx="2">
                  <c:v>Szakosztályi rendezvény</c:v>
                </c:pt>
                <c:pt idx="3">
                  <c:v>Egyéb, lap támogatás</c:v>
                </c:pt>
              </c:strCache>
            </c:strRef>
          </c:cat>
          <c:val>
            <c:numRef>
              <c:f>'Megoldás 1'!$C$3:$C$6</c:f>
              <c:numCache>
                <c:ptCount val="4"/>
                <c:pt idx="0">
                  <c:v>1690</c:v>
                </c:pt>
                <c:pt idx="1">
                  <c:v>2200</c:v>
                </c:pt>
                <c:pt idx="2">
                  <c:v>2000</c:v>
                </c:pt>
                <c:pt idx="3">
                  <c:v>5000</c:v>
                </c:pt>
              </c:numCache>
            </c:numRef>
          </c:val>
          <c:shape val="box"/>
        </c:ser>
        <c:shape val="box"/>
        <c:axId val="3940564"/>
        <c:axId val="35465077"/>
      </c:bar3DChart>
      <c:catAx>
        <c:axId val="3940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Bevételek forrása</a:t>
                </a:r>
              </a:p>
            </c:rich>
          </c:tx>
          <c:layout>
            <c:manualLayout>
              <c:xMode val="factor"/>
              <c:yMode val="factor"/>
              <c:x val="0.00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5465077"/>
        <c:crosses val="autoZero"/>
        <c:auto val="1"/>
        <c:lblOffset val="100"/>
        <c:tickLblSkip val="1"/>
        <c:noMultiLvlLbl val="0"/>
      </c:catAx>
      <c:valAx>
        <c:axId val="35465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Bevételek mértéke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056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969696"/>
        </a:solidFill>
      </c:spPr>
      <c:thickness val="0"/>
    </c:floor>
    <c:sideWall>
      <c:spPr>
        <a:solidFill>
          <a:srgbClr val="969696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969696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00"/>
        </a:gs>
        <a:gs pos="100000">
          <a:srgbClr val="755E00"/>
        </a:gs>
      </a:gsLst>
      <a:lin ang="27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75" b="1" i="1" u="none" baseline="0"/>
          </a:pPr>
        </a:p>
      </c:txPr>
    </c:title>
    <c:plotArea>
      <c:layout/>
      <c:doughnutChart>
        <c:varyColors val="1"/>
        <c:ser>
          <c:idx val="0"/>
          <c:order val="0"/>
          <c:tx>
            <c:v>Kiadások</c:v>
          </c:tx>
          <c:explosion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'Megoldás 1'!$A$9:$A$12</c:f>
              <c:strCache>
                <c:ptCount val="4"/>
                <c:pt idx="0">
                  <c:v>Közvetlen költség</c:v>
                </c:pt>
                <c:pt idx="1">
                  <c:v>BKL</c:v>
                </c:pt>
                <c:pt idx="2">
                  <c:v>Szakosztályi rendezvény</c:v>
                </c:pt>
                <c:pt idx="3">
                  <c:v>Közös költségekhez hozzájárulás</c:v>
                </c:pt>
              </c:strCache>
            </c:strRef>
          </c:cat>
          <c:val>
            <c:numRef>
              <c:f>'Megoldás 1'!$H$9:$H$12</c:f>
              <c:numCache>
                <c:ptCount val="4"/>
                <c:pt idx="0">
                  <c:v>2486</c:v>
                </c:pt>
                <c:pt idx="1">
                  <c:v>16608</c:v>
                </c:pt>
                <c:pt idx="2">
                  <c:v>5162</c:v>
                </c:pt>
                <c:pt idx="3">
                  <c:v>17616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CCCCFF"/>
        </a:solidFill>
      </c:spPr>
    </c:legend>
    <c:plotVisOnly val="1"/>
    <c:dispBlanksAs val="gap"/>
    <c:showDLblsOverMax val="0"/>
  </c:chart>
  <c:spPr>
    <a:solidFill>
      <a:srgbClr val="3366FF"/>
    </a:solidFill>
    <a:ln w="25400">
      <a:solidFill/>
      <a:prstDash val="lgDashDotDot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2"/>
          <c:w val="0.99825"/>
          <c:h val="0.87675"/>
        </c:manualLayout>
      </c:layout>
      <c:bar3DChart>
        <c:barDir val="col"/>
        <c:grouping val="clustered"/>
        <c:varyColors val="0"/>
        <c:ser>
          <c:idx val="0"/>
          <c:order val="0"/>
          <c:tx>
            <c:v>Egyéni tagdíjak szakosztályonként</c:v>
          </c:tx>
          <c:spPr>
            <a:gradFill rotWithShape="1">
              <a:gsLst>
                <a:gs pos="0">
                  <a:srgbClr val="FFFF99"/>
                </a:gs>
                <a:gs pos="100000">
                  <a:srgbClr val="99995C"/>
                </a:gs>
              </a:gsLst>
              <a:path path="rect">
                <a:fillToRect r="100000" b="10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'Megoldás 1'!$B$1:$G$1</c:f>
              <c:strCache>
                <c:ptCount val="6"/>
                <c:pt idx="0">
                  <c:v>Bányászati</c:v>
                </c:pt>
                <c:pt idx="1">
                  <c:v>Kőolaj</c:v>
                </c:pt>
                <c:pt idx="2">
                  <c:v>Vaskohászati</c:v>
                </c:pt>
                <c:pt idx="3">
                  <c:v>Fémkohászati</c:v>
                </c:pt>
                <c:pt idx="4">
                  <c:v>Öntészeti</c:v>
                </c:pt>
                <c:pt idx="5">
                  <c:v>Egyetemi</c:v>
                </c:pt>
              </c:strCache>
            </c:strRef>
          </c:cat>
          <c:val>
            <c:numRef>
              <c:f>'Megoldás 1'!$B$3:$G$3</c:f>
              <c:numCache>
                <c:ptCount val="6"/>
                <c:pt idx="0">
                  <c:v>4648</c:v>
                </c:pt>
                <c:pt idx="1">
                  <c:v>1690</c:v>
                </c:pt>
                <c:pt idx="2">
                  <c:v>2149</c:v>
                </c:pt>
                <c:pt idx="3">
                  <c:v>1447</c:v>
                </c:pt>
                <c:pt idx="4">
                  <c:v>1255</c:v>
                </c:pt>
                <c:pt idx="5">
                  <c:v>862</c:v>
                </c:pt>
              </c:numCache>
            </c:numRef>
          </c:val>
          <c:shape val="box"/>
        </c:ser>
        <c:shape val="box"/>
        <c:axId val="50750238"/>
        <c:axId val="54098959"/>
      </c:bar3DChart>
      <c:catAx>
        <c:axId val="50750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Szakosztályok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098959"/>
        <c:crosses val="autoZero"/>
        <c:auto val="1"/>
        <c:lblOffset val="100"/>
        <c:noMultiLvlLbl val="0"/>
      </c:catAx>
      <c:valAx>
        <c:axId val="540989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Befizetett érték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50238"/>
        <c:crossesAt val="1"/>
        <c:crossBetween val="between"/>
        <c:dispUnits/>
        <c:majorUnit val="2000"/>
      </c:valAx>
      <c:spPr>
        <a:gradFill rotWithShape="1">
          <a:gsLst>
            <a:gs pos="0">
              <a:srgbClr val="FFCC00"/>
            </a:gs>
            <a:gs pos="100000">
              <a:srgbClr val="FFFF99"/>
            </a:gs>
          </a:gsLst>
          <a:lin ang="2700000" scaled="1"/>
        </a:gradFill>
        <a:ln w="25400">
          <a:solidFill/>
          <a:prstDash val="dash"/>
        </a:ln>
      </c:spPr>
    </c:plotArea>
    <c:floor>
      <c:spPr>
        <a:solidFill>
          <a:srgbClr val="3366FF"/>
        </a:solidFill>
      </c:spPr>
      <c:thickness val="0"/>
    </c:floor>
    <c:sideWall>
      <c:spPr>
        <a:gradFill rotWithShape="1">
          <a:gsLst>
            <a:gs pos="0">
              <a:srgbClr val="00CCFF"/>
            </a:gs>
            <a:gs pos="100000">
              <a:srgbClr val="0000FF"/>
            </a:gs>
          </a:gsLst>
          <a:lin ang="2700000" scaled="1"/>
        </a:gradFill>
        <a:ln w="12700">
          <a:solidFill>
            <a:srgbClr val="339966"/>
          </a:solidFill>
        </a:ln>
      </c:spPr>
      <c:thickness val="0"/>
    </c:sideWall>
    <c:backWall>
      <c:spPr>
        <a:gradFill rotWithShape="1">
          <a:gsLst>
            <a:gs pos="0">
              <a:srgbClr val="00CCFF"/>
            </a:gs>
            <a:gs pos="100000">
              <a:srgbClr val="0000FF"/>
            </a:gs>
          </a:gsLst>
          <a:lin ang="2700000" scaled="1"/>
        </a:gradFill>
        <a:ln w="12700">
          <a:solidFill>
            <a:srgbClr val="339966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3366FF"/>
        </a:gs>
        <a:gs pos="50000">
          <a:srgbClr val="33CCCC"/>
        </a:gs>
        <a:gs pos="100000">
          <a:srgbClr val="3366FF"/>
        </a:gs>
      </a:gsLst>
      <a:lin ang="2700000" scaled="1"/>
    </a:gradFill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20</xdr:row>
      <xdr:rowOff>0</xdr:rowOff>
    </xdr:from>
    <xdr:to>
      <xdr:col>9</xdr:col>
      <xdr:colOff>0</xdr:colOff>
      <xdr:row>31</xdr:row>
      <xdr:rowOff>85725</xdr:rowOff>
    </xdr:to>
    <xdr:graphicFrame>
      <xdr:nvGraphicFramePr>
        <xdr:cNvPr id="1" name="Chart 3"/>
        <xdr:cNvGraphicFramePr/>
      </xdr:nvGraphicFramePr>
      <xdr:xfrm>
        <a:off x="819150" y="3238500"/>
        <a:ext cx="46672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295275</xdr:colOff>
      <xdr:row>1</xdr:row>
      <xdr:rowOff>0</xdr:rowOff>
    </xdr:from>
    <xdr:to>
      <xdr:col>24</xdr:col>
      <xdr:colOff>361950</xdr:colOff>
      <xdr:row>18</xdr:row>
      <xdr:rowOff>19050</xdr:rowOff>
    </xdr:to>
    <xdr:graphicFrame>
      <xdr:nvGraphicFramePr>
        <xdr:cNvPr id="2" name="Chart 5"/>
        <xdr:cNvGraphicFramePr/>
      </xdr:nvGraphicFramePr>
      <xdr:xfrm>
        <a:off x="7610475" y="161925"/>
        <a:ext cx="73818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47625</xdr:colOff>
      <xdr:row>20</xdr:row>
      <xdr:rowOff>0</xdr:rowOff>
    </xdr:from>
    <xdr:to>
      <xdr:col>19</xdr:col>
      <xdr:colOff>180975</xdr:colOff>
      <xdr:row>36</xdr:row>
      <xdr:rowOff>9525</xdr:rowOff>
    </xdr:to>
    <xdr:graphicFrame>
      <xdr:nvGraphicFramePr>
        <xdr:cNvPr id="3" name="Chart 6"/>
        <xdr:cNvGraphicFramePr/>
      </xdr:nvGraphicFramePr>
      <xdr:xfrm>
        <a:off x="6143625" y="3238500"/>
        <a:ext cx="5619750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1</xdr:row>
      <xdr:rowOff>133350</xdr:rowOff>
    </xdr:from>
    <xdr:to>
      <xdr:col>10</xdr:col>
      <xdr:colOff>85725</xdr:colOff>
      <xdr:row>18</xdr:row>
      <xdr:rowOff>19050</xdr:rowOff>
    </xdr:to>
    <xdr:graphicFrame>
      <xdr:nvGraphicFramePr>
        <xdr:cNvPr id="4" name="Chart 16"/>
        <xdr:cNvGraphicFramePr/>
      </xdr:nvGraphicFramePr>
      <xdr:xfrm>
        <a:off x="619125" y="295275"/>
        <a:ext cx="5562600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15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34.28125" style="0" bestFit="1" customWidth="1"/>
    <col min="2" max="2" width="137.7109375" style="0" customWidth="1"/>
  </cols>
  <sheetData>
    <row r="1" spans="1:2" ht="13.5" thickBot="1">
      <c r="A1" s="57" t="s">
        <v>41</v>
      </c>
      <c r="B1" s="54"/>
    </row>
    <row r="2" spans="1:2" ht="12.75">
      <c r="A2" s="51"/>
      <c r="B2" s="55" t="s">
        <v>34</v>
      </c>
    </row>
    <row r="3" spans="1:2" ht="12.75">
      <c r="A3" s="51"/>
      <c r="B3" s="55" t="s">
        <v>35</v>
      </c>
    </row>
    <row r="4" spans="1:2" ht="12.75">
      <c r="A4" s="51"/>
      <c r="B4" s="55" t="s">
        <v>36</v>
      </c>
    </row>
    <row r="5" spans="1:2" ht="12.75">
      <c r="A5" s="51"/>
      <c r="B5" s="55" t="s">
        <v>37</v>
      </c>
    </row>
    <row r="6" spans="1:2" ht="12.75">
      <c r="A6" s="51"/>
      <c r="B6" s="55" t="s">
        <v>45</v>
      </c>
    </row>
    <row r="7" spans="1:2" ht="12.75">
      <c r="A7" s="51"/>
      <c r="B7" s="55" t="s">
        <v>38</v>
      </c>
    </row>
    <row r="8" spans="1:2" ht="12.75">
      <c r="A8" s="51"/>
      <c r="B8" s="55" t="s">
        <v>39</v>
      </c>
    </row>
    <row r="9" spans="1:2" ht="12.75">
      <c r="A9" s="51"/>
      <c r="B9" s="55" t="s">
        <v>40</v>
      </c>
    </row>
    <row r="10" spans="1:2" ht="13.5" thickBot="1">
      <c r="A10" s="51"/>
      <c r="B10" s="55" t="s">
        <v>46</v>
      </c>
    </row>
    <row r="11" spans="1:2" ht="13.5" thickBot="1">
      <c r="A11" s="57" t="s">
        <v>42</v>
      </c>
      <c r="B11" s="53"/>
    </row>
    <row r="12" spans="1:2" ht="12.75">
      <c r="A12" s="51"/>
      <c r="B12" s="55" t="s">
        <v>47</v>
      </c>
    </row>
    <row r="13" spans="1:2" ht="12.75">
      <c r="A13" s="51"/>
      <c r="B13" s="55" t="s">
        <v>48</v>
      </c>
    </row>
    <row r="14" spans="1:2" ht="12.75">
      <c r="A14" s="51"/>
      <c r="B14" s="55" t="s">
        <v>43</v>
      </c>
    </row>
    <row r="15" spans="1:2" ht="13.5" thickBot="1">
      <c r="A15" s="52"/>
      <c r="B15" s="56" t="s">
        <v>44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P21"/>
  <sheetViews>
    <sheetView workbookViewId="0" topLeftCell="A1">
      <selection activeCell="L14" sqref="L14"/>
    </sheetView>
  </sheetViews>
  <sheetFormatPr defaultColWidth="9.140625" defaultRowHeight="12.75"/>
  <cols>
    <col min="1" max="1" width="29.421875" style="0" bestFit="1" customWidth="1"/>
    <col min="2" max="2" width="10.28125" style="0" bestFit="1" customWidth="1"/>
    <col min="4" max="4" width="12.28125" style="0" bestFit="1" customWidth="1"/>
    <col min="5" max="5" width="12.7109375" style="0" bestFit="1" customWidth="1"/>
    <col min="6" max="6" width="9.7109375" style="0" customWidth="1"/>
    <col min="7" max="7" width="9.57421875" style="0" customWidth="1"/>
    <col min="9" max="10" width="29.421875" style="0" bestFit="1" customWidth="1"/>
    <col min="12" max="12" width="10.28125" style="0" bestFit="1" customWidth="1"/>
    <col min="13" max="13" width="11.140625" style="0" bestFit="1" customWidth="1"/>
    <col min="14" max="14" width="10.8515625" style="0" customWidth="1"/>
    <col min="15" max="15" width="13.140625" style="0" customWidth="1"/>
    <col min="16" max="16" width="16.28125" style="0" customWidth="1"/>
  </cols>
  <sheetData>
    <row r="1" spans="1:16" ht="13.5" thickBot="1">
      <c r="A1" s="17" t="s">
        <v>0</v>
      </c>
      <c r="B1" s="1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N1" s="61" t="s">
        <v>32</v>
      </c>
      <c r="O1" s="62"/>
      <c r="P1" s="63"/>
    </row>
    <row r="2" spans="1:16" ht="13.5" thickBot="1">
      <c r="A2" s="15" t="s">
        <v>8</v>
      </c>
      <c r="B2" s="1"/>
      <c r="C2" s="1"/>
      <c r="D2" s="1"/>
      <c r="E2" s="1"/>
      <c r="F2" s="1"/>
      <c r="G2" s="1"/>
      <c r="H2" s="8"/>
      <c r="I2" s="18"/>
      <c r="J2" s="25" t="s">
        <v>22</v>
      </c>
      <c r="K2" s="26" t="s">
        <v>23</v>
      </c>
      <c r="L2" s="59" t="s">
        <v>24</v>
      </c>
      <c r="M2" s="60"/>
      <c r="O2" s="45" t="s">
        <v>33</v>
      </c>
      <c r="P2" s="46">
        <f>AVERAGE(B3:B6)</f>
        <v>3139.5</v>
      </c>
    </row>
    <row r="3" spans="1:16" ht="12.75">
      <c r="A3" s="7" t="s">
        <v>9</v>
      </c>
      <c r="B3" s="2">
        <v>4648</v>
      </c>
      <c r="C3" s="2">
        <v>1690</v>
      </c>
      <c r="D3" s="2">
        <v>2149</v>
      </c>
      <c r="E3" s="2">
        <v>1447</v>
      </c>
      <c r="F3" s="2">
        <v>1255</v>
      </c>
      <c r="G3" s="2">
        <v>862</v>
      </c>
      <c r="H3" s="9">
        <f>SUM(B3:G3)</f>
        <v>12051</v>
      </c>
      <c r="I3" s="7" t="s">
        <v>9</v>
      </c>
      <c r="J3" s="24">
        <f>MIN(B3:I3)</f>
        <v>862</v>
      </c>
      <c r="K3" s="23">
        <f>MAX(B3:G3)</f>
        <v>4648</v>
      </c>
      <c r="O3" s="47" t="s">
        <v>2</v>
      </c>
      <c r="P3" s="48">
        <f>AVERAGE(C3:C6)</f>
        <v>2722.5</v>
      </c>
    </row>
    <row r="4" spans="1:16" ht="12.75">
      <c r="A4" s="7" t="s">
        <v>10</v>
      </c>
      <c r="B4" s="2">
        <v>5510</v>
      </c>
      <c r="C4" s="2">
        <v>2200</v>
      </c>
      <c r="D4" s="2">
        <v>3550</v>
      </c>
      <c r="E4" s="2">
        <v>1250</v>
      </c>
      <c r="F4" s="2">
        <v>2735</v>
      </c>
      <c r="G4" s="2">
        <v>0</v>
      </c>
      <c r="H4" s="9">
        <f>SUM(B4:G4)</f>
        <v>15245</v>
      </c>
      <c r="I4" s="7" t="s">
        <v>10</v>
      </c>
      <c r="J4" s="19">
        <f>MIN(B4:I4)</f>
        <v>0</v>
      </c>
      <c r="K4" s="20">
        <f>MAX(B4:G4)</f>
        <v>5510</v>
      </c>
      <c r="O4" s="47" t="s">
        <v>3</v>
      </c>
      <c r="P4" s="48">
        <f>AVERAGE(D3:D6)</f>
        <v>1642</v>
      </c>
    </row>
    <row r="5" spans="1:16" ht="12.75">
      <c r="A5" s="7" t="s">
        <v>11</v>
      </c>
      <c r="B5" s="2">
        <v>1850</v>
      </c>
      <c r="C5" s="2">
        <v>2000</v>
      </c>
      <c r="D5" s="2">
        <v>450</v>
      </c>
      <c r="E5" s="2">
        <v>850</v>
      </c>
      <c r="F5" s="2">
        <v>1719</v>
      </c>
      <c r="G5" s="2">
        <v>443</v>
      </c>
      <c r="H5" s="9">
        <f>SUM(B5:G5)</f>
        <v>7312</v>
      </c>
      <c r="I5" s="7" t="s">
        <v>11</v>
      </c>
      <c r="J5" s="19">
        <f>MIN(B5:I5)</f>
        <v>443</v>
      </c>
      <c r="K5" s="20">
        <f>MAX(B5:G5)</f>
        <v>2000</v>
      </c>
      <c r="O5" s="47" t="s">
        <v>4</v>
      </c>
      <c r="P5" s="48">
        <f>AVERAGE(E3:E6)</f>
        <v>957.75</v>
      </c>
    </row>
    <row r="6" spans="1:16" ht="13.5" thickBot="1">
      <c r="A6" s="7" t="s">
        <v>12</v>
      </c>
      <c r="B6" s="2">
        <v>550</v>
      </c>
      <c r="C6" s="2">
        <v>5000</v>
      </c>
      <c r="D6" s="2">
        <v>419</v>
      </c>
      <c r="E6" s="2">
        <v>284</v>
      </c>
      <c r="F6" s="2">
        <v>947</v>
      </c>
      <c r="G6" s="2">
        <v>150</v>
      </c>
      <c r="H6" s="9">
        <f>SUM(B6:G6)</f>
        <v>7350</v>
      </c>
      <c r="I6" s="7" t="s">
        <v>12</v>
      </c>
      <c r="J6" s="21">
        <f>MIN(B6:I6)</f>
        <v>150</v>
      </c>
      <c r="K6" s="22">
        <f>MAX(B6:G6)</f>
        <v>5000</v>
      </c>
      <c r="O6" s="47" t="s">
        <v>5</v>
      </c>
      <c r="P6" s="48">
        <f>AVERAGE(F3:F6)</f>
        <v>1664</v>
      </c>
    </row>
    <row r="7" spans="1:16" ht="13.5" thickBot="1">
      <c r="A7" s="7" t="s">
        <v>13</v>
      </c>
      <c r="B7" s="3">
        <f aca="true" t="shared" si="0" ref="B7:H7">SUM(B3:B6)</f>
        <v>12558</v>
      </c>
      <c r="C7" s="3">
        <f t="shared" si="0"/>
        <v>10890</v>
      </c>
      <c r="D7" s="3">
        <f t="shared" si="0"/>
        <v>6568</v>
      </c>
      <c r="E7" s="3">
        <f t="shared" si="0"/>
        <v>3831</v>
      </c>
      <c r="F7" s="3">
        <f t="shared" si="0"/>
        <v>6656</v>
      </c>
      <c r="G7" s="3">
        <f t="shared" si="0"/>
        <v>1455</v>
      </c>
      <c r="H7" s="9">
        <f t="shared" si="0"/>
        <v>41958</v>
      </c>
      <c r="I7" s="64"/>
      <c r="O7" s="49" t="s">
        <v>6</v>
      </c>
      <c r="P7" s="50">
        <f>AVERAGE(G3:G6)</f>
        <v>363.75</v>
      </c>
    </row>
    <row r="8" spans="1:13" ht="12.75">
      <c r="A8" s="16" t="s">
        <v>14</v>
      </c>
      <c r="B8" s="4"/>
      <c r="C8" s="4"/>
      <c r="D8" s="4"/>
      <c r="E8" s="4"/>
      <c r="F8" s="4"/>
      <c r="G8" s="4"/>
      <c r="H8" s="10"/>
      <c r="I8" s="64"/>
      <c r="J8" s="27" t="s">
        <v>25</v>
      </c>
      <c r="M8" s="34" t="s">
        <v>28</v>
      </c>
    </row>
    <row r="9" spans="1:13" ht="13.5" thickBot="1">
      <c r="A9" s="7" t="s">
        <v>15</v>
      </c>
      <c r="B9" s="2">
        <v>562</v>
      </c>
      <c r="C9" s="2">
        <v>81</v>
      </c>
      <c r="D9" s="2">
        <v>1080</v>
      </c>
      <c r="E9" s="2">
        <v>129</v>
      </c>
      <c r="F9" s="2">
        <v>521</v>
      </c>
      <c r="G9" s="2">
        <v>113</v>
      </c>
      <c r="H9" s="9">
        <f>SUM(B9:G9)</f>
        <v>2486</v>
      </c>
      <c r="I9" s="7" t="s">
        <v>15</v>
      </c>
      <c r="J9" s="28">
        <f>INDEX(B9:G12,4,6)</f>
        <v>517</v>
      </c>
      <c r="M9" s="35">
        <f>COUNT(A1:G7)</f>
        <v>30</v>
      </c>
    </row>
    <row r="10" spans="1:11" ht="13.5" thickBot="1">
      <c r="A10" s="7" t="s">
        <v>16</v>
      </c>
      <c r="B10" s="2">
        <v>5260</v>
      </c>
      <c r="C10" s="2">
        <v>5060</v>
      </c>
      <c r="D10" s="2">
        <v>2589</v>
      </c>
      <c r="E10" s="2">
        <v>1756</v>
      </c>
      <c r="F10" s="2">
        <v>1527</v>
      </c>
      <c r="G10" s="2">
        <v>416</v>
      </c>
      <c r="H10" s="9">
        <f>SUM(B10:G10)</f>
        <v>16608</v>
      </c>
      <c r="I10" s="7" t="s">
        <v>16</v>
      </c>
      <c r="J10" s="29" t="s">
        <v>26</v>
      </c>
      <c r="K10" s="30"/>
    </row>
    <row r="11" spans="1:14" ht="13.5" thickBot="1">
      <c r="A11" s="7" t="s">
        <v>11</v>
      </c>
      <c r="B11" s="2">
        <v>1090</v>
      </c>
      <c r="C11" s="2">
        <v>1218</v>
      </c>
      <c r="D11" s="2">
        <v>91</v>
      </c>
      <c r="E11" s="2">
        <v>0</v>
      </c>
      <c r="F11" s="2">
        <v>2354</v>
      </c>
      <c r="G11" s="2">
        <v>409</v>
      </c>
      <c r="H11" s="9">
        <f>SUM(B11:G11)</f>
        <v>5162</v>
      </c>
      <c r="I11" s="7" t="s">
        <v>11</v>
      </c>
      <c r="J11" s="31">
        <v>5000</v>
      </c>
      <c r="K11" s="32">
        <f>MATCH(5000,C3:C6,0)</f>
        <v>4</v>
      </c>
      <c r="M11" s="36" t="s">
        <v>29</v>
      </c>
      <c r="N11" s="38"/>
    </row>
    <row r="12" spans="1:14" ht="13.5" thickBot="1">
      <c r="A12" s="7" t="s">
        <v>17</v>
      </c>
      <c r="B12" s="2">
        <v>7421</v>
      </c>
      <c r="C12" s="2">
        <v>2481</v>
      </c>
      <c r="D12" s="2">
        <v>3283</v>
      </c>
      <c r="E12" s="2">
        <v>2017</v>
      </c>
      <c r="F12" s="2">
        <v>1897</v>
      </c>
      <c r="G12" s="2">
        <v>517</v>
      </c>
      <c r="H12" s="9">
        <f>SUM(B12:G12)</f>
        <v>17616</v>
      </c>
      <c r="I12" s="7" t="s">
        <v>17</v>
      </c>
      <c r="J12" s="31">
        <v>850</v>
      </c>
      <c r="K12" s="32">
        <f>MATCH(850,E3:E6,0)</f>
        <v>3</v>
      </c>
      <c r="M12" s="39">
        <f>COUNTIF(B3:G6,"&gt;2500")</f>
        <v>5</v>
      </c>
      <c r="N12" s="37" t="s">
        <v>30</v>
      </c>
    </row>
    <row r="13" spans="1:11" ht="13.5" thickBot="1">
      <c r="A13" s="7" t="s">
        <v>18</v>
      </c>
      <c r="B13" s="3">
        <f aca="true" t="shared" si="1" ref="B13:H13">SUM(B9:B12)</f>
        <v>14333</v>
      </c>
      <c r="C13" s="3">
        <f t="shared" si="1"/>
        <v>8840</v>
      </c>
      <c r="D13" s="3">
        <f t="shared" si="1"/>
        <v>7043</v>
      </c>
      <c r="E13" s="3">
        <f t="shared" si="1"/>
        <v>3902</v>
      </c>
      <c r="F13" s="3">
        <f t="shared" si="1"/>
        <v>6299</v>
      </c>
      <c r="G13" s="3">
        <f t="shared" si="1"/>
        <v>1455</v>
      </c>
      <c r="H13" s="9">
        <f t="shared" si="1"/>
        <v>41872</v>
      </c>
      <c r="I13" s="64"/>
      <c r="J13" s="40" t="s">
        <v>27</v>
      </c>
      <c r="K13" s="33">
        <f>MATCH(1000,B3:G3,-1)</f>
        <v>5</v>
      </c>
    </row>
    <row r="14" spans="1:12" ht="12.75">
      <c r="A14" s="7"/>
      <c r="B14" s="4"/>
      <c r="C14" s="4"/>
      <c r="D14" s="4"/>
      <c r="E14" s="4"/>
      <c r="F14" s="4"/>
      <c r="G14" s="4"/>
      <c r="H14" s="10"/>
      <c r="J14" s="41" t="s">
        <v>31</v>
      </c>
      <c r="L14" s="44"/>
    </row>
    <row r="15" spans="1:12" ht="13.5" thickBot="1">
      <c r="A15" s="11" t="s">
        <v>19</v>
      </c>
      <c r="B15" s="12">
        <f>B7-B13</f>
        <v>-1775</v>
      </c>
      <c r="C15" s="12">
        <f aca="true" t="shared" si="2" ref="C15:H15">C7-C13</f>
        <v>2050</v>
      </c>
      <c r="D15" s="12">
        <f t="shared" si="2"/>
        <v>-475</v>
      </c>
      <c r="E15" s="12">
        <f t="shared" si="2"/>
        <v>-71</v>
      </c>
      <c r="F15" s="12">
        <f t="shared" si="2"/>
        <v>357</v>
      </c>
      <c r="G15" s="12">
        <f t="shared" si="2"/>
        <v>0</v>
      </c>
      <c r="H15" s="13">
        <f t="shared" si="2"/>
        <v>86</v>
      </c>
      <c r="J15" s="42" t="str">
        <f>VLOOKUP(MAX(B3:G6),B3:I6,8,1)</f>
        <v>Jogi tagdíj</v>
      </c>
      <c r="K15" s="44"/>
      <c r="L15" s="44"/>
    </row>
    <row r="16" spans="2:12" ht="13.5" thickBot="1">
      <c r="B16" s="65"/>
      <c r="C16" s="65"/>
      <c r="D16" s="65"/>
      <c r="E16" s="65"/>
      <c r="F16" s="65"/>
      <c r="G16" s="65"/>
      <c r="J16" s="43" t="str">
        <f>VLOOKUP(MAX(,B9:G12),B9:I12,8,TRUE)</f>
        <v>Közös költségekhez hozzájárulás</v>
      </c>
      <c r="K16" s="44"/>
      <c r="L16" s="44"/>
    </row>
    <row r="17" spans="4:12" ht="12.75">
      <c r="D17" s="58" t="s">
        <v>20</v>
      </c>
      <c r="E17" s="58"/>
      <c r="F17" s="58"/>
      <c r="G17" s="58"/>
      <c r="H17" s="58"/>
      <c r="L17" s="44"/>
    </row>
    <row r="18" spans="4:12" ht="12.75">
      <c r="D18" s="58" t="s">
        <v>21</v>
      </c>
      <c r="E18" s="58"/>
      <c r="F18" s="58"/>
      <c r="G18" s="58"/>
      <c r="H18" s="58"/>
      <c r="L18" s="44"/>
    </row>
    <row r="19" ht="12.75">
      <c r="L19" s="44"/>
    </row>
    <row r="20" ht="12.75">
      <c r="L20" s="44"/>
    </row>
    <row r="21" ht="12.75">
      <c r="L21" s="44"/>
    </row>
  </sheetData>
  <mergeCells count="4">
    <mergeCell ref="D17:H17"/>
    <mergeCell ref="D18:H18"/>
    <mergeCell ref="L2:M2"/>
    <mergeCell ref="N1:P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A1"/>
  <sheetViews>
    <sheetView workbookViewId="0" topLeftCell="H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Hegedűs Réka</dc:creator>
  <cp:keywords/>
  <dc:description/>
  <cp:lastModifiedBy>Hegedűs Réka</cp:lastModifiedBy>
  <dcterms:created xsi:type="dcterms:W3CDTF">2012-09-10T16:22:39Z</dcterms:created>
  <dcterms:modified xsi:type="dcterms:W3CDTF">2012-09-25T09:37:19Z</dcterms:modified>
  <cp:category/>
  <cp:version/>
  <cp:contentType/>
  <cp:contentStatus/>
</cp:coreProperties>
</file>